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ost016\Downloads\"/>
    </mc:Choice>
  </mc:AlternateContent>
  <bookViews>
    <workbookView xWindow="0" yWindow="0" windowWidth="19200" windowHeight="6470" tabRatio="310"/>
  </bookViews>
  <sheets>
    <sheet name="financial report" sheetId="2" r:id="rId1"/>
  </sheets>
  <definedNames>
    <definedName name="_xlnm.Print_Area" localSheetId="0">'financial report'!$B$2:$O$50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M41" i="2"/>
  <c r="O40" i="2"/>
  <c r="O28" i="2"/>
  <c r="O41" i="2"/>
  <c r="O25" i="2"/>
  <c r="O43" i="2" s="1"/>
  <c r="O12" i="2" s="1"/>
  <c r="M25" i="2"/>
  <c r="M43" i="2" l="1"/>
  <c r="I40" i="2" l="1"/>
  <c r="I35" i="2"/>
  <c r="I34" i="2"/>
  <c r="I33" i="2"/>
  <c r="I30" i="2"/>
  <c r="I29" i="2"/>
  <c r="I22" i="2"/>
  <c r="I21" i="2"/>
  <c r="I20" i="2"/>
  <c r="I18" i="2"/>
  <c r="I23" i="2" l="1"/>
  <c r="I39" i="2" l="1"/>
  <c r="I28" i="2"/>
  <c r="G12" i="2" l="1"/>
  <c r="I38" i="2"/>
  <c r="E40" i="2"/>
  <c r="E33" i="2"/>
  <c r="E29" i="2" l="1"/>
  <c r="E41" i="2" s="1"/>
  <c r="E25" i="2"/>
  <c r="E43" i="2" l="1"/>
  <c r="I37" i="2"/>
  <c r="I36" i="2"/>
  <c r="I19" i="2"/>
  <c r="I32" i="2" l="1"/>
  <c r="G41" i="2" l="1"/>
  <c r="I31" i="2"/>
  <c r="G25" i="2"/>
  <c r="I41" i="2" l="1"/>
  <c r="I25" i="2"/>
  <c r="G43" i="2"/>
  <c r="I43" i="2" l="1"/>
  <c r="I11" i="2" s="1"/>
  <c r="I12" i="2" s="1"/>
</calcChain>
</file>

<file path=xl/sharedStrings.xml><?xml version="1.0" encoding="utf-8"?>
<sst xmlns="http://schemas.openxmlformats.org/spreadsheetml/2006/main" count="60" uniqueCount="49">
  <si>
    <t>Summer Social</t>
  </si>
  <si>
    <t>University of Minnesota Retirees Association</t>
  </si>
  <si>
    <t>Financial Report</t>
  </si>
  <si>
    <t>6.30.22</t>
  </si>
  <si>
    <t>Savings Account</t>
  </si>
  <si>
    <t>Savings Certificate</t>
  </si>
  <si>
    <t>Checking Account</t>
  </si>
  <si>
    <t>Total Checking and Savings</t>
  </si>
  <si>
    <t>UMRA</t>
  </si>
  <si>
    <t>Budget FY23</t>
  </si>
  <si>
    <t>YTD</t>
  </si>
  <si>
    <t>Revenue:</t>
  </si>
  <si>
    <t>Sponsorships</t>
  </si>
  <si>
    <t>Annual Dues</t>
  </si>
  <si>
    <t>Donations</t>
  </si>
  <si>
    <t>Total Revenue</t>
  </si>
  <si>
    <t>Expenses:</t>
  </si>
  <si>
    <t>Newsletter printing/mailing</t>
  </si>
  <si>
    <t>Newsletter personnel contracts</t>
  </si>
  <si>
    <t>Membership committee costs</t>
  </si>
  <si>
    <t>Other Annual Meeting costs</t>
  </si>
  <si>
    <t>Big 10 Conference costs</t>
  </si>
  <si>
    <t xml:space="preserve">Other  </t>
  </si>
  <si>
    <t>Total Expense</t>
  </si>
  <si>
    <t>Net Income (Loss)</t>
  </si>
  <si>
    <t>Notes:</t>
  </si>
  <si>
    <t>Square / Stripe fees</t>
  </si>
  <si>
    <t>Luncheons/Events</t>
  </si>
  <si>
    <t>Cares Committee (memorials and expenses)</t>
  </si>
  <si>
    <t>AROHE</t>
  </si>
  <si>
    <t>Transfer out of Savings</t>
  </si>
  <si>
    <t>Fiscal year July 1 through June 30</t>
  </si>
  <si>
    <t>Host Committee</t>
  </si>
  <si>
    <t>Insurance</t>
  </si>
  <si>
    <t>Other annual mtg cost for Joel Westacott due to late invoicing</t>
  </si>
  <si>
    <t>Future Luncheons</t>
  </si>
  <si>
    <t>December 2022</t>
  </si>
  <si>
    <t>December</t>
  </si>
  <si>
    <t>Sponsorships receivable $0</t>
  </si>
  <si>
    <t>12.31.22</t>
  </si>
  <si>
    <t>Carryforward</t>
  </si>
  <si>
    <t>Allocation</t>
  </si>
  <si>
    <t>Student workers</t>
  </si>
  <si>
    <t>Parking</t>
  </si>
  <si>
    <t>Other</t>
  </si>
  <si>
    <t>Net event expense YTD = ($2,525), approx 67% of budget…approx 63% of events have occurred</t>
  </si>
  <si>
    <t>Other includes Crash Plan License Fee and Food</t>
  </si>
  <si>
    <t>Total Available 12/31/22</t>
  </si>
  <si>
    <t>URVC (preliminary 12/31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</si>
</sst>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4" fontId="0" fillId="0" borderId="0" xfId="1" applyNumberFormat="1" applyFont="1"/>
    <xf numFmtId="17" fontId="2" fillId="0" borderId="0" xfId="0" quotePrefix="1" applyNumberFormat="1" applyFont="1"/>
    <xf numFmtId="17" fontId="0" fillId="0" borderId="0" xfId="0" quotePrefix="1" applyNumberFormat="1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0" fillId="0" borderId="3" xfId="1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5" xfId="1" applyNumberFormat="1" applyFont="1" applyBorder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164" fontId="0" fillId="0" borderId="14" xfId="1" applyNumberFormat="1" applyFont="1" applyBorder="1"/>
    <xf numFmtId="164" fontId="0" fillId="0" borderId="0" xfId="0" applyNumberFormat="1"/>
    <xf numFmtId="0" fontId="0" fillId="0" borderId="18" xfId="0" applyBorder="1"/>
    <xf numFmtId="0" fontId="0" fillId="0" borderId="12" xfId="0" applyBorder="1"/>
    <xf numFmtId="164" fontId="0" fillId="0" borderId="12" xfId="1" applyNumberFormat="1" applyFont="1" applyBorder="1"/>
    <xf numFmtId="164" fontId="0" fillId="0" borderId="19" xfId="1" applyNumberFormat="1" applyFont="1" applyBorder="1"/>
    <xf numFmtId="0" fontId="0" fillId="0" borderId="20" xfId="0" applyBorder="1"/>
    <xf numFmtId="164" fontId="0" fillId="0" borderId="21" xfId="1" applyNumberFormat="1" applyFont="1" applyBorder="1"/>
    <xf numFmtId="164" fontId="0" fillId="0" borderId="20" xfId="0" applyNumberFormat="1" applyBorder="1"/>
    <xf numFmtId="0" fontId="2" fillId="0" borderId="22" xfId="0" applyFont="1" applyBorder="1"/>
    <xf numFmtId="0" fontId="2" fillId="0" borderId="10" xfId="0" applyFont="1" applyBorder="1"/>
    <xf numFmtId="164" fontId="2" fillId="0" borderId="23" xfId="1" applyNumberFormat="1" applyFont="1" applyBorder="1"/>
    <xf numFmtId="0" fontId="2" fillId="0" borderId="20" xfId="0" applyFont="1" applyBorder="1"/>
    <xf numFmtId="164" fontId="2" fillId="0" borderId="21" xfId="1" applyNumberFormat="1" applyFont="1" applyBorder="1"/>
    <xf numFmtId="164" fontId="2" fillId="0" borderId="19" xfId="1" applyNumberFormat="1" applyFont="1" applyBorder="1"/>
    <xf numFmtId="0" fontId="0" fillId="0" borderId="22" xfId="0" applyBorder="1"/>
    <xf numFmtId="0" fontId="0" fillId="0" borderId="10" xfId="0" applyBorder="1"/>
    <xf numFmtId="164" fontId="0" fillId="0" borderId="10" xfId="1" applyNumberFormat="1" applyFont="1" applyBorder="1"/>
    <xf numFmtId="164" fontId="0" fillId="0" borderId="23" xfId="1" applyNumberFormat="1" applyFont="1" applyBorder="1"/>
    <xf numFmtId="164" fontId="0" fillId="0" borderId="21" xfId="1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0"/>
  <sheetViews>
    <sheetView tabSelected="1" workbookViewId="0"/>
  </sheetViews>
  <sheetFormatPr defaultRowHeight="14.5" x14ac:dyDescent="0.35"/>
  <cols>
    <col min="4" max="4" width="20.08984375" customWidth="1"/>
    <col min="5" max="5" width="11.08984375" style="2" bestFit="1" customWidth="1"/>
    <col min="6" max="6" width="2.453125" style="2" customWidth="1"/>
    <col min="7" max="7" width="11.08984375" style="2" bestFit="1" customWidth="1"/>
    <col min="8" max="8" width="2.1796875" style="2" customWidth="1"/>
    <col min="9" max="9" width="11.26953125" style="2" customWidth="1"/>
    <col min="11" max="11" width="14.6328125" customWidth="1"/>
    <col min="12" max="12" width="3.08984375" customWidth="1"/>
    <col min="13" max="13" width="10.6328125" bestFit="1" customWidth="1"/>
    <col min="14" max="14" width="3.36328125" customWidth="1"/>
  </cols>
  <sheetData>
    <row r="2" spans="2:15" x14ac:dyDescent="0.35">
      <c r="B2" s="1" t="s">
        <v>1</v>
      </c>
    </row>
    <row r="3" spans="2:15" x14ac:dyDescent="0.35">
      <c r="B3" s="1" t="s">
        <v>2</v>
      </c>
    </row>
    <row r="4" spans="2:15" x14ac:dyDescent="0.35">
      <c r="B4" s="3" t="s">
        <v>36</v>
      </c>
    </row>
    <row r="5" spans="2:15" x14ac:dyDescent="0.35">
      <c r="B5" s="4" t="s">
        <v>31</v>
      </c>
    </row>
    <row r="7" spans="2:15" ht="15" thickBot="1" x14ac:dyDescent="0.4">
      <c r="B7" s="55" t="s">
        <v>8</v>
      </c>
      <c r="C7" s="56"/>
      <c r="D7" s="56"/>
      <c r="E7" s="56"/>
      <c r="F7" s="56"/>
      <c r="G7" s="56"/>
      <c r="H7" s="56"/>
      <c r="I7" s="57"/>
      <c r="K7" s="55" t="s">
        <v>48</v>
      </c>
      <c r="L7" s="56"/>
      <c r="M7" s="56"/>
      <c r="N7" s="56"/>
      <c r="O7" s="57"/>
    </row>
    <row r="8" spans="2:15" ht="16" x14ac:dyDescent="0.5">
      <c r="B8" s="5"/>
      <c r="C8" s="6"/>
      <c r="D8" s="6"/>
      <c r="E8" s="7"/>
      <c r="F8" s="7"/>
      <c r="G8" s="8" t="s">
        <v>3</v>
      </c>
      <c r="H8" s="9"/>
      <c r="I8" s="10" t="s">
        <v>39</v>
      </c>
      <c r="K8" s="37"/>
      <c r="L8" s="38"/>
      <c r="M8" s="39"/>
      <c r="N8" s="38"/>
      <c r="O8" s="40"/>
    </row>
    <row r="9" spans="2:15" x14ac:dyDescent="0.35">
      <c r="B9" s="11" t="s">
        <v>5</v>
      </c>
      <c r="C9" s="12"/>
      <c r="D9" s="12"/>
      <c r="E9" s="13"/>
      <c r="F9" s="13"/>
      <c r="G9" s="13">
        <v>10243</v>
      </c>
      <c r="H9" s="13"/>
      <c r="I9" s="14">
        <v>10254</v>
      </c>
      <c r="K9" s="41"/>
      <c r="L9" s="12"/>
      <c r="M9" s="13"/>
      <c r="N9" s="12"/>
      <c r="O9" s="42"/>
    </row>
    <row r="10" spans="2:15" x14ac:dyDescent="0.35">
      <c r="B10" s="11" t="s">
        <v>4</v>
      </c>
      <c r="C10" s="12"/>
      <c r="D10" s="12"/>
      <c r="E10" s="13"/>
      <c r="F10" s="13"/>
      <c r="G10" s="13">
        <v>6973</v>
      </c>
      <c r="H10" s="13"/>
      <c r="I10" s="14">
        <v>6973.9</v>
      </c>
      <c r="K10" s="43"/>
      <c r="L10" s="12"/>
      <c r="M10" s="13"/>
      <c r="N10" s="12"/>
      <c r="O10" s="42"/>
    </row>
    <row r="11" spans="2:15" x14ac:dyDescent="0.35">
      <c r="B11" s="11" t="s">
        <v>6</v>
      </c>
      <c r="C11" s="12"/>
      <c r="D11" s="12"/>
      <c r="E11" s="13"/>
      <c r="F11" s="13"/>
      <c r="G11" s="13">
        <v>3402</v>
      </c>
      <c r="H11" s="13"/>
      <c r="I11" s="14">
        <f>G11+I43</f>
        <v>7562</v>
      </c>
      <c r="K11" s="41" t="s">
        <v>40</v>
      </c>
      <c r="L11" s="12"/>
      <c r="M11" s="13"/>
      <c r="N11" s="12"/>
      <c r="O11" s="42">
        <v>5130</v>
      </c>
    </row>
    <row r="12" spans="2:15" s="1" customFormat="1" ht="15" thickBot="1" x14ac:dyDescent="0.4">
      <c r="B12" s="15" t="s">
        <v>7</v>
      </c>
      <c r="C12" s="16"/>
      <c r="D12" s="16"/>
      <c r="E12" s="17"/>
      <c r="F12" s="17"/>
      <c r="G12" s="18">
        <f>SUM(G9:G11)</f>
        <v>20618</v>
      </c>
      <c r="H12" s="17"/>
      <c r="I12" s="19">
        <f>SUM(I9:I11)</f>
        <v>24789.9</v>
      </c>
      <c r="K12" s="44" t="s">
        <v>47</v>
      </c>
      <c r="L12" s="45"/>
      <c r="M12" s="23"/>
      <c r="N12" s="45"/>
      <c r="O12" s="46">
        <f>O11+O43</f>
        <v>7444</v>
      </c>
    </row>
    <row r="13" spans="2:15" ht="15" thickBot="1" x14ac:dyDescent="0.4">
      <c r="M13" s="2"/>
      <c r="O13" s="2"/>
    </row>
    <row r="14" spans="2:15" x14ac:dyDescent="0.35">
      <c r="B14" s="5"/>
      <c r="C14" s="6"/>
      <c r="D14" s="6"/>
      <c r="E14" s="7"/>
      <c r="F14" s="7"/>
      <c r="G14" s="7"/>
      <c r="H14" s="7"/>
      <c r="I14" s="20"/>
      <c r="K14" s="37"/>
      <c r="L14" s="38"/>
      <c r="M14" s="39"/>
      <c r="N14" s="38"/>
      <c r="O14" s="40"/>
    </row>
    <row r="15" spans="2:15" s="1" customFormat="1" x14ac:dyDescent="0.35">
      <c r="B15" s="21"/>
      <c r="C15" s="22"/>
      <c r="D15" s="22"/>
      <c r="E15" s="23"/>
      <c r="F15" s="23"/>
      <c r="G15" s="23" t="s">
        <v>8</v>
      </c>
      <c r="H15" s="23"/>
      <c r="I15" s="24"/>
      <c r="K15" s="47"/>
      <c r="L15" s="22"/>
      <c r="M15" s="27"/>
      <c r="N15" s="22"/>
      <c r="O15" s="48"/>
    </row>
    <row r="16" spans="2:15" x14ac:dyDescent="0.35">
      <c r="B16" s="11"/>
      <c r="C16" s="12"/>
      <c r="D16" s="12"/>
      <c r="E16" s="13" t="s">
        <v>9</v>
      </c>
      <c r="F16" s="13"/>
      <c r="G16" s="25" t="s">
        <v>37</v>
      </c>
      <c r="H16" s="25"/>
      <c r="I16" s="26" t="s">
        <v>10</v>
      </c>
      <c r="K16" s="41"/>
      <c r="L16" s="12"/>
      <c r="M16" s="25" t="s">
        <v>37</v>
      </c>
      <c r="N16" s="25"/>
      <c r="O16" s="54" t="s">
        <v>10</v>
      </c>
    </row>
    <row r="17" spans="2:15" x14ac:dyDescent="0.35">
      <c r="B17" s="21" t="s">
        <v>11</v>
      </c>
      <c r="C17" s="12"/>
      <c r="D17" s="12"/>
      <c r="E17" s="13"/>
      <c r="F17" s="13"/>
      <c r="G17" s="13"/>
      <c r="H17" s="13"/>
      <c r="I17" s="14"/>
      <c r="K17" s="47" t="s">
        <v>11</v>
      </c>
      <c r="L17" s="12"/>
      <c r="M17" s="13"/>
      <c r="N17" s="12"/>
      <c r="O17" s="42"/>
    </row>
    <row r="18" spans="2:15" x14ac:dyDescent="0.35">
      <c r="B18" s="11" t="s">
        <v>12</v>
      </c>
      <c r="C18" s="12"/>
      <c r="D18" s="12"/>
      <c r="E18" s="13">
        <v>6500</v>
      </c>
      <c r="F18" s="13"/>
      <c r="G18" s="13">
        <v>1500</v>
      </c>
      <c r="H18" s="13"/>
      <c r="I18" s="14">
        <f>G18+1500</f>
        <v>3000</v>
      </c>
      <c r="K18" s="41" t="s">
        <v>41</v>
      </c>
      <c r="L18" s="12"/>
      <c r="M18" s="13"/>
      <c r="N18" s="12"/>
      <c r="O18" s="42">
        <v>4000</v>
      </c>
    </row>
    <row r="19" spans="2:15" x14ac:dyDescent="0.35">
      <c r="B19" s="11" t="s">
        <v>0</v>
      </c>
      <c r="C19" s="12"/>
      <c r="D19" s="12"/>
      <c r="E19" s="13">
        <v>2000</v>
      </c>
      <c r="F19" s="13"/>
      <c r="G19" s="13"/>
      <c r="H19" s="13"/>
      <c r="I19" s="14">
        <f>1950+G19</f>
        <v>1950</v>
      </c>
      <c r="K19" s="41"/>
      <c r="L19" s="12"/>
      <c r="M19" s="13"/>
      <c r="N19" s="12"/>
      <c r="O19" s="42"/>
    </row>
    <row r="20" spans="2:15" x14ac:dyDescent="0.35">
      <c r="B20" s="11" t="s">
        <v>13</v>
      </c>
      <c r="C20" s="12"/>
      <c r="D20" s="12"/>
      <c r="E20" s="13">
        <v>15000</v>
      </c>
      <c r="F20" s="13"/>
      <c r="G20" s="13">
        <v>280</v>
      </c>
      <c r="H20" s="13"/>
      <c r="I20" s="14">
        <f>11210+G20</f>
        <v>11490</v>
      </c>
      <c r="K20" s="41"/>
      <c r="L20" s="12"/>
      <c r="M20" s="13"/>
      <c r="N20" s="12"/>
      <c r="O20" s="42"/>
    </row>
    <row r="21" spans="2:15" x14ac:dyDescent="0.35">
      <c r="B21" s="11" t="s">
        <v>27</v>
      </c>
      <c r="C21" s="12"/>
      <c r="D21" s="12"/>
      <c r="E21" s="13">
        <v>14400</v>
      </c>
      <c r="F21" s="13"/>
      <c r="G21" s="13">
        <v>90</v>
      </c>
      <c r="H21" s="13"/>
      <c r="I21" s="14">
        <f>G21+8255</f>
        <v>8345</v>
      </c>
      <c r="K21" s="41"/>
      <c r="L21" s="12"/>
      <c r="M21" s="13"/>
      <c r="N21" s="12"/>
      <c r="O21" s="42"/>
    </row>
    <row r="22" spans="2:15" x14ac:dyDescent="0.35">
      <c r="B22" s="11" t="s">
        <v>35</v>
      </c>
      <c r="C22" s="12"/>
      <c r="D22" s="12"/>
      <c r="E22" s="13"/>
      <c r="F22" s="13"/>
      <c r="G22" s="13"/>
      <c r="H22" s="13"/>
      <c r="I22" s="14">
        <f>G22+1710</f>
        <v>1710</v>
      </c>
      <c r="K22" s="41"/>
      <c r="L22" s="12"/>
      <c r="M22" s="13"/>
      <c r="N22" s="12"/>
      <c r="O22" s="42"/>
    </row>
    <row r="23" spans="2:15" x14ac:dyDescent="0.35">
      <c r="B23" s="11" t="s">
        <v>14</v>
      </c>
      <c r="C23" s="12"/>
      <c r="D23" s="12"/>
      <c r="E23" s="13"/>
      <c r="F23" s="13"/>
      <c r="G23" s="13"/>
      <c r="H23" s="13"/>
      <c r="I23" s="14">
        <f>G23</f>
        <v>0</v>
      </c>
      <c r="K23" s="41"/>
      <c r="L23" s="12"/>
      <c r="M23" s="13"/>
      <c r="N23" s="12"/>
      <c r="O23" s="42"/>
    </row>
    <row r="24" spans="2:15" x14ac:dyDescent="0.35">
      <c r="B24" s="11" t="s">
        <v>30</v>
      </c>
      <c r="C24" s="12"/>
      <c r="D24" s="12"/>
      <c r="E24" s="13">
        <v>2600</v>
      </c>
      <c r="F24" s="13"/>
      <c r="G24" s="13"/>
      <c r="H24" s="13"/>
      <c r="I24" s="14"/>
      <c r="K24" s="41"/>
      <c r="L24" s="12"/>
      <c r="M24" s="13"/>
      <c r="N24" s="12"/>
      <c r="O24" s="42"/>
    </row>
    <row r="25" spans="2:15" s="1" customFormat="1" x14ac:dyDescent="0.35">
      <c r="B25" s="21" t="s">
        <v>15</v>
      </c>
      <c r="C25" s="22"/>
      <c r="D25" s="22"/>
      <c r="E25" s="28">
        <f>SUM(E18:E24)</f>
        <v>40500</v>
      </c>
      <c r="F25" s="27"/>
      <c r="G25" s="28">
        <f>SUM(G18:G24)</f>
        <v>1870</v>
      </c>
      <c r="H25" s="27"/>
      <c r="I25" s="29">
        <f>SUM(I18:I24)</f>
        <v>26495</v>
      </c>
      <c r="K25" s="47" t="s">
        <v>15</v>
      </c>
      <c r="L25" s="22"/>
      <c r="M25" s="28">
        <f>SUM(M18:M24)</f>
        <v>0</v>
      </c>
      <c r="N25" s="27"/>
      <c r="O25" s="49">
        <f>SUM(O18:O24)</f>
        <v>4000</v>
      </c>
    </row>
    <row r="26" spans="2:15" x14ac:dyDescent="0.35">
      <c r="B26" s="11"/>
      <c r="C26" s="12"/>
      <c r="D26" s="12"/>
      <c r="E26" s="13"/>
      <c r="F26" s="13"/>
      <c r="G26" s="13"/>
      <c r="H26" s="13"/>
      <c r="I26" s="14"/>
      <c r="K26" s="41"/>
      <c r="L26" s="12"/>
      <c r="M26" s="13"/>
      <c r="N26" s="12"/>
      <c r="O26" s="42"/>
    </row>
    <row r="27" spans="2:15" s="1" customFormat="1" x14ac:dyDescent="0.35">
      <c r="B27" s="21" t="s">
        <v>16</v>
      </c>
      <c r="C27" s="22"/>
      <c r="D27" s="22"/>
      <c r="E27" s="27"/>
      <c r="F27" s="27"/>
      <c r="G27" s="27"/>
      <c r="H27" s="27"/>
      <c r="I27" s="30"/>
      <c r="K27" s="47" t="s">
        <v>16</v>
      </c>
      <c r="L27" s="22"/>
      <c r="M27" s="27"/>
      <c r="N27" s="22"/>
      <c r="O27" s="48"/>
    </row>
    <row r="28" spans="2:15" x14ac:dyDescent="0.35">
      <c r="B28" s="11" t="s">
        <v>28</v>
      </c>
      <c r="C28" s="12"/>
      <c r="D28" s="12"/>
      <c r="E28" s="13">
        <v>900</v>
      </c>
      <c r="F28" s="13"/>
      <c r="G28" s="13">
        <v>100</v>
      </c>
      <c r="H28" s="13"/>
      <c r="I28" s="14">
        <f>G28+530</f>
        <v>630</v>
      </c>
      <c r="K28" s="41" t="s">
        <v>42</v>
      </c>
      <c r="L28" s="12"/>
      <c r="M28" s="13">
        <f>O28-395-579-7</f>
        <v>446</v>
      </c>
      <c r="N28" s="12"/>
      <c r="O28" s="42">
        <f>665+755+7</f>
        <v>1427</v>
      </c>
    </row>
    <row r="29" spans="2:15" x14ac:dyDescent="0.35">
      <c r="B29" s="31" t="s">
        <v>17</v>
      </c>
      <c r="C29" s="12"/>
      <c r="D29" s="12"/>
      <c r="E29" s="13">
        <f>1200+2620</f>
        <v>3820</v>
      </c>
      <c r="F29" s="13"/>
      <c r="G29" s="13">
        <v>544</v>
      </c>
      <c r="H29" s="13"/>
      <c r="I29" s="14">
        <f>1149+G29</f>
        <v>1693</v>
      </c>
      <c r="K29" s="41" t="s">
        <v>43</v>
      </c>
      <c r="L29" s="12"/>
      <c r="M29" s="13">
        <v>0</v>
      </c>
      <c r="N29" s="12"/>
      <c r="O29" s="42">
        <v>147</v>
      </c>
    </row>
    <row r="30" spans="2:15" x14ac:dyDescent="0.35">
      <c r="B30" s="31" t="s">
        <v>18</v>
      </c>
      <c r="C30" s="12"/>
      <c r="D30" s="12"/>
      <c r="E30" s="13">
        <v>8000</v>
      </c>
      <c r="F30" s="13"/>
      <c r="G30" s="13"/>
      <c r="H30" s="13"/>
      <c r="I30" s="14">
        <f>G30+2750</f>
        <v>2750</v>
      </c>
      <c r="K30" s="41"/>
      <c r="L30" s="12"/>
      <c r="M30" s="13"/>
      <c r="N30" s="12"/>
      <c r="O30" s="42"/>
    </row>
    <row r="31" spans="2:15" x14ac:dyDescent="0.35">
      <c r="B31" s="31" t="s">
        <v>19</v>
      </c>
      <c r="C31" s="12"/>
      <c r="D31" s="12"/>
      <c r="E31" s="13">
        <v>600</v>
      </c>
      <c r="F31" s="13"/>
      <c r="G31" s="13"/>
      <c r="H31" s="13"/>
      <c r="I31" s="14">
        <f t="shared" ref="I31" si="0">G31</f>
        <v>0</v>
      </c>
      <c r="K31" s="41"/>
      <c r="L31" s="12"/>
      <c r="M31" s="13"/>
      <c r="N31" s="12"/>
      <c r="O31" s="42"/>
    </row>
    <row r="32" spans="2:15" x14ac:dyDescent="0.35">
      <c r="B32" s="31" t="s">
        <v>20</v>
      </c>
      <c r="C32" s="12"/>
      <c r="D32" s="12"/>
      <c r="E32" s="13">
        <v>1060</v>
      </c>
      <c r="F32" s="13"/>
      <c r="G32" s="13"/>
      <c r="H32" s="13"/>
      <c r="I32" s="14">
        <f>1060+G32</f>
        <v>1060</v>
      </c>
      <c r="K32" s="41"/>
      <c r="L32" s="12"/>
      <c r="M32" s="13"/>
      <c r="N32" s="12"/>
      <c r="O32" s="42"/>
    </row>
    <row r="33" spans="2:15" x14ac:dyDescent="0.35">
      <c r="B33" s="31" t="s">
        <v>27</v>
      </c>
      <c r="C33" s="12"/>
      <c r="D33" s="12"/>
      <c r="E33" s="13">
        <f>12600+3600+1200+300</f>
        <v>17700</v>
      </c>
      <c r="F33" s="13"/>
      <c r="G33" s="13"/>
      <c r="H33" s="13"/>
      <c r="I33" s="14">
        <f>G33+10194</f>
        <v>10194</v>
      </c>
      <c r="J33" s="36"/>
      <c r="K33" s="41"/>
      <c r="L33" s="12"/>
      <c r="M33" s="13"/>
      <c r="N33" s="12"/>
      <c r="O33" s="42"/>
    </row>
    <row r="34" spans="2:15" x14ac:dyDescent="0.35">
      <c r="B34" s="31" t="s">
        <v>32</v>
      </c>
      <c r="C34" s="12"/>
      <c r="D34" s="12"/>
      <c r="E34" s="13">
        <v>460</v>
      </c>
      <c r="F34" s="13"/>
      <c r="G34" s="13">
        <v>25</v>
      </c>
      <c r="H34" s="13"/>
      <c r="I34" s="14">
        <f>G34+97</f>
        <v>122</v>
      </c>
      <c r="K34" s="41"/>
      <c r="L34" s="12"/>
      <c r="M34" s="13"/>
      <c r="N34" s="12"/>
      <c r="O34" s="42"/>
    </row>
    <row r="35" spans="2:15" x14ac:dyDescent="0.35">
      <c r="B35" s="31" t="s">
        <v>26</v>
      </c>
      <c r="C35" s="12"/>
      <c r="D35" s="12"/>
      <c r="E35" s="13"/>
      <c r="F35" s="13"/>
      <c r="G35" s="13">
        <v>9</v>
      </c>
      <c r="H35" s="13"/>
      <c r="I35" s="14">
        <f>G35+682</f>
        <v>691</v>
      </c>
      <c r="K35" s="41"/>
      <c r="L35" s="12"/>
      <c r="M35" s="13"/>
      <c r="N35" s="12"/>
      <c r="O35" s="42"/>
    </row>
    <row r="36" spans="2:15" x14ac:dyDescent="0.35">
      <c r="B36" s="31" t="s">
        <v>0</v>
      </c>
      <c r="C36" s="12"/>
      <c r="D36" s="12"/>
      <c r="E36" s="13">
        <v>2000</v>
      </c>
      <c r="F36" s="13"/>
      <c r="G36" s="13"/>
      <c r="H36" s="13"/>
      <c r="I36" s="14">
        <f>1813+G36</f>
        <v>1813</v>
      </c>
      <c r="K36" s="41"/>
      <c r="L36" s="12"/>
      <c r="M36" s="13"/>
      <c r="N36" s="12"/>
      <c r="O36" s="42"/>
    </row>
    <row r="37" spans="2:15" x14ac:dyDescent="0.35">
      <c r="B37" s="31" t="s">
        <v>21</v>
      </c>
      <c r="C37" s="12"/>
      <c r="D37" s="12"/>
      <c r="E37" s="13">
        <v>3700</v>
      </c>
      <c r="F37" s="13"/>
      <c r="G37" s="13"/>
      <c r="H37" s="13"/>
      <c r="I37" s="14">
        <f>G37+2126</f>
        <v>2126</v>
      </c>
      <c r="K37" s="41"/>
      <c r="L37" s="12"/>
      <c r="M37" s="13"/>
      <c r="N37" s="12"/>
      <c r="O37" s="42"/>
    </row>
    <row r="38" spans="2:15" x14ac:dyDescent="0.35">
      <c r="B38" s="31" t="s">
        <v>33</v>
      </c>
      <c r="C38" s="12"/>
      <c r="D38" s="12"/>
      <c r="E38" s="13">
        <v>1500</v>
      </c>
      <c r="F38" s="13"/>
      <c r="G38" s="13">
        <v>579</v>
      </c>
      <c r="H38" s="13"/>
      <c r="I38" s="14">
        <f t="shared" ref="I38" si="1">G38</f>
        <v>579</v>
      </c>
      <c r="K38" s="41"/>
      <c r="L38" s="12"/>
      <c r="M38" s="13"/>
      <c r="N38" s="12"/>
      <c r="O38" s="42"/>
    </row>
    <row r="39" spans="2:15" x14ac:dyDescent="0.35">
      <c r="B39" s="31" t="s">
        <v>29</v>
      </c>
      <c r="C39" s="12"/>
      <c r="D39" s="12"/>
      <c r="E39" s="13">
        <v>220</v>
      </c>
      <c r="F39" s="13"/>
      <c r="G39" s="13"/>
      <c r="H39" s="13"/>
      <c r="I39" s="14">
        <f>G39+120</f>
        <v>120</v>
      </c>
      <c r="K39" s="41"/>
      <c r="L39" s="12"/>
      <c r="M39" s="13"/>
      <c r="N39" s="12"/>
      <c r="O39" s="42"/>
    </row>
    <row r="40" spans="2:15" x14ac:dyDescent="0.35">
      <c r="B40" s="31" t="s">
        <v>22</v>
      </c>
      <c r="C40" s="12"/>
      <c r="D40" s="12"/>
      <c r="E40" s="13">
        <f>1600-E32</f>
        <v>540</v>
      </c>
      <c r="F40" s="13"/>
      <c r="G40" s="13">
        <v>35</v>
      </c>
      <c r="H40" s="13"/>
      <c r="I40" s="14">
        <f>G40+522</f>
        <v>557</v>
      </c>
      <c r="K40" s="41" t="s">
        <v>44</v>
      </c>
      <c r="L40" s="12"/>
      <c r="M40" s="13">
        <v>0</v>
      </c>
      <c r="N40" s="12"/>
      <c r="O40" s="42">
        <f>70+42</f>
        <v>112</v>
      </c>
    </row>
    <row r="41" spans="2:15" s="1" customFormat="1" x14ac:dyDescent="0.35">
      <c r="B41" s="21" t="s">
        <v>23</v>
      </c>
      <c r="C41" s="22"/>
      <c r="D41" s="22"/>
      <c r="E41" s="28">
        <f>SUM(E28:E40)</f>
        <v>40500</v>
      </c>
      <c r="F41" s="27"/>
      <c r="G41" s="28">
        <f>SUM(G28:G40)</f>
        <v>1292</v>
      </c>
      <c r="H41" s="27"/>
      <c r="I41" s="29">
        <f>SUM(I28:I40)</f>
        <v>22335</v>
      </c>
      <c r="K41" s="47" t="s">
        <v>23</v>
      </c>
      <c r="L41" s="22"/>
      <c r="M41" s="28">
        <f>SUM(M28:M40)</f>
        <v>446</v>
      </c>
      <c r="N41" s="27"/>
      <c r="O41" s="49">
        <f>SUM(O28:O40)</f>
        <v>1686</v>
      </c>
    </row>
    <row r="42" spans="2:15" x14ac:dyDescent="0.35">
      <c r="B42" s="11"/>
      <c r="C42" s="12"/>
      <c r="D42" s="12"/>
      <c r="E42" s="13"/>
      <c r="F42" s="13"/>
      <c r="G42" s="13"/>
      <c r="H42" s="13"/>
      <c r="I42" s="14"/>
      <c r="K42" s="41"/>
      <c r="L42" s="12"/>
      <c r="M42" s="13"/>
      <c r="N42" s="13"/>
      <c r="O42" s="42"/>
    </row>
    <row r="43" spans="2:15" s="1" customFormat="1" x14ac:dyDescent="0.35">
      <c r="B43" s="21" t="s">
        <v>24</v>
      </c>
      <c r="C43" s="22"/>
      <c r="D43" s="22"/>
      <c r="E43" s="27">
        <f>E25-E41</f>
        <v>0</v>
      </c>
      <c r="F43" s="27"/>
      <c r="G43" s="27">
        <f>G25-G41</f>
        <v>578</v>
      </c>
      <c r="H43" s="27"/>
      <c r="I43" s="30">
        <f>I25-I41</f>
        <v>4160</v>
      </c>
      <c r="K43" s="47" t="s">
        <v>24</v>
      </c>
      <c r="L43" s="22"/>
      <c r="M43" s="27">
        <f>M25-M41</f>
        <v>-446</v>
      </c>
      <c r="N43" s="27"/>
      <c r="O43" s="48">
        <f>O25-O41</f>
        <v>2314</v>
      </c>
    </row>
    <row r="44" spans="2:15" x14ac:dyDescent="0.35">
      <c r="B44" s="11"/>
      <c r="C44" s="12"/>
      <c r="D44" s="12"/>
      <c r="E44" s="13"/>
      <c r="F44" s="13"/>
      <c r="G44" s="13"/>
      <c r="H44" s="13"/>
      <c r="I44" s="14"/>
      <c r="K44" s="41"/>
      <c r="L44" s="12"/>
      <c r="M44" s="13"/>
      <c r="N44" s="12"/>
      <c r="O44" s="42"/>
    </row>
    <row r="45" spans="2:15" ht="15" thickBot="1" x14ac:dyDescent="0.4">
      <c r="B45" s="32"/>
      <c r="C45" s="33"/>
      <c r="D45" s="33"/>
      <c r="E45" s="34"/>
      <c r="F45" s="34"/>
      <c r="G45" s="34"/>
      <c r="H45" s="34"/>
      <c r="I45" s="35"/>
      <c r="K45" s="50"/>
      <c r="L45" s="51"/>
      <c r="M45" s="52"/>
      <c r="N45" s="51"/>
      <c r="O45" s="53"/>
    </row>
    <row r="47" spans="2:15" x14ac:dyDescent="0.35">
      <c r="B47" t="s">
        <v>25</v>
      </c>
      <c r="K47" t="s">
        <v>25</v>
      </c>
    </row>
    <row r="48" spans="2:15" x14ac:dyDescent="0.35">
      <c r="B48" t="s">
        <v>34</v>
      </c>
      <c r="K48" t="s">
        <v>46</v>
      </c>
    </row>
    <row r="49" spans="2:2" x14ac:dyDescent="0.35">
      <c r="B49" t="s">
        <v>38</v>
      </c>
    </row>
    <row r="50" spans="2:2" x14ac:dyDescent="0.35">
      <c r="B50" t="s">
        <v>45</v>
      </c>
    </row>
  </sheetData>
  <mergeCells count="2">
    <mergeCell ref="K7:O7"/>
    <mergeCell ref="B7:I7"/>
  </mergeCells>
  <pageMargins left="0.75" right="0.25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</vt:lpstr>
      <vt:lpstr>'financial report'!Print_Area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Frost-Griep</dc:creator>
  <cp:lastModifiedBy>Kristy Frost-Griep</cp:lastModifiedBy>
  <cp:lastPrinted>2023-01-03T17:48:22Z</cp:lastPrinted>
  <dcterms:created xsi:type="dcterms:W3CDTF">2022-08-01T19:50:08Z</dcterms:created>
  <dcterms:modified xsi:type="dcterms:W3CDTF">2023-01-05T18:08:46Z</dcterms:modified>
</cp:coreProperties>
</file>